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I10" i="1" l="1"/>
  <c r="G10" i="1" l="1"/>
  <c r="D10" i="1" l="1"/>
  <c r="E10" i="1" l="1"/>
  <c r="E25" i="1"/>
  <c r="E27" i="1" s="1"/>
  <c r="J20" i="1"/>
  <c r="I20" i="1"/>
  <c r="J15" i="1"/>
  <c r="I15" i="1"/>
  <c r="G18" i="1"/>
  <c r="J13" i="1"/>
  <c r="I13" i="1"/>
  <c r="D27" i="1"/>
  <c r="I6" i="1"/>
  <c r="J6" i="1" s="1"/>
  <c r="I5" i="1"/>
  <c r="I27" i="1" l="1"/>
  <c r="I28" i="1" s="1"/>
  <c r="J27" i="1"/>
  <c r="J5" i="1"/>
  <c r="F10" i="1"/>
  <c r="H10" i="1" s="1"/>
  <c r="G27" i="1" l="1"/>
  <c r="G28" i="1" s="1"/>
  <c r="F27" i="1"/>
  <c r="H22" i="1"/>
  <c r="H23" i="1"/>
  <c r="H24" i="1"/>
  <c r="H21" i="1"/>
  <c r="H20" i="1"/>
  <c r="H19" i="1"/>
  <c r="H15" i="1"/>
  <c r="H18" i="1" s="1"/>
  <c r="E9" i="1"/>
  <c r="F6" i="1"/>
  <c r="F5" i="1"/>
  <c r="E8" i="1"/>
  <c r="E7" i="1"/>
  <c r="F28" i="1" l="1"/>
  <c r="H27" i="1"/>
  <c r="D6" i="1"/>
  <c r="D5" i="1"/>
  <c r="J9" i="1"/>
  <c r="H9" i="1"/>
  <c r="H8" i="1"/>
  <c r="H7" i="1"/>
  <c r="H28" i="1" s="1"/>
  <c r="E5" i="1" l="1"/>
  <c r="E28" i="1" s="1"/>
  <c r="D28" i="1"/>
</calcChain>
</file>

<file path=xl/sharedStrings.xml><?xml version="1.0" encoding="utf-8"?>
<sst xmlns="http://schemas.openxmlformats.org/spreadsheetml/2006/main" count="64" uniqueCount="44">
  <si>
    <t>Name of Scheme</t>
  </si>
  <si>
    <t>Sl.No.</t>
  </si>
  <si>
    <t>Amont Utilsed</t>
  </si>
  <si>
    <t>KABIR Antyeshti</t>
  </si>
  <si>
    <t>2014-15</t>
  </si>
  <si>
    <t>MM Parivar</t>
  </si>
  <si>
    <t>Balance Amount 
in District</t>
  </si>
  <si>
    <t>District not sent UC</t>
  </si>
  <si>
    <t>Kushta Kalyan</t>
  </si>
  <si>
    <t>AIDS PIDIT</t>
  </si>
  <si>
    <t>Nil</t>
  </si>
  <si>
    <t>P2235022000103</t>
  </si>
  <si>
    <t>P2235027890104</t>
  </si>
  <si>
    <t>P2235022000105</t>
  </si>
  <si>
    <t>Allocated  Fund</t>
  </si>
  <si>
    <t>P2235021040106</t>
  </si>
  <si>
    <t>Fund Received</t>
  </si>
  <si>
    <t>P2210061010113</t>
  </si>
  <si>
    <t>SAHARA</t>
  </si>
  <si>
    <t>P2235021010106</t>
  </si>
  <si>
    <t>SAMBAL- Scholarship</t>
  </si>
  <si>
    <t>SAMBAL- Aids &amp; Apl</t>
  </si>
  <si>
    <t>Expenditure on International Day of PWD, 3rd Dec. 2014
To be adjusted with this head</t>
  </si>
  <si>
    <t>Fund given to Vocational Rehabilitation Centre, Anisabad for the scholarship of Trainee</t>
  </si>
  <si>
    <t>14 Dist and VRC, Anisabad</t>
  </si>
  <si>
    <t>Self Empl. Loan</t>
  </si>
  <si>
    <t>Education Loan</t>
  </si>
  <si>
    <t>No UC Received</t>
  </si>
  <si>
    <t>Total</t>
  </si>
  <si>
    <t>Transferred
 Amount</t>
  </si>
  <si>
    <t>Balance at
SSUPSW</t>
  </si>
  <si>
    <t xml:space="preserve"> UC Status </t>
  </si>
  <si>
    <t>P2235021010119</t>
  </si>
  <si>
    <t>P2235027890111</t>
  </si>
  <si>
    <t>Total Allocated Fund under
 Social Security</t>
  </si>
  <si>
    <t>Total (Expenditure)</t>
  </si>
  <si>
    <t>Vipatra Code</t>
  </si>
  <si>
    <t>SAMBAL-
Chaman Pat, Gaya</t>
  </si>
  <si>
    <t>SAMBAL- survey, Cert 
&amp; Training</t>
  </si>
  <si>
    <t>STATE SOCIETY FOR ULTRA POOR AND SOCIAL WELFARE</t>
  </si>
  <si>
    <t>SOCIAL SECURITY SCHEME AT A GLANCE - 2014-15</t>
  </si>
  <si>
    <t>Total
Allocated  Fund</t>
  </si>
  <si>
    <t>Trans-Upgradation
 of Spl School</t>
  </si>
  <si>
    <t>Total Allocated
Fund-SAMBAL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</si>
</sst>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7" fillId="0" borderId="1" xfId="0" applyFont="1" applyBorder="1" applyAlignment="1">
      <alignment wrapText="1"/>
    </xf>
    <xf numFmtId="0" fontId="0" fillId="0" borderId="2" xfId="0" applyBorder="1"/>
    <xf numFmtId="0" fontId="0" fillId="0" borderId="4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9" xfId="0" applyBorder="1" applyAlignment="1"/>
    <xf numFmtId="0" fontId="6" fillId="0" borderId="1" xfId="0" applyFont="1" applyBorder="1"/>
    <xf numFmtId="43" fontId="3" fillId="0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43" fontId="0" fillId="0" borderId="1" xfId="0" applyNumberFormat="1" applyBorder="1" applyAlignment="1">
      <alignment horizontal="center" vertical="center"/>
    </xf>
    <xf numFmtId="0" fontId="0" fillId="0" borderId="11" xfId="0" applyBorder="1"/>
    <xf numFmtId="0" fontId="7" fillId="0" borderId="12" xfId="0" applyFont="1" applyBorder="1"/>
    <xf numFmtId="0" fontId="0" fillId="0" borderId="12" xfId="0" applyBorder="1"/>
    <xf numFmtId="0" fontId="2" fillId="2" borderId="1" xfId="0" applyFont="1" applyFill="1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2" borderId="4" xfId="0" applyFill="1" applyBorder="1"/>
    <xf numFmtId="0" fontId="0" fillId="0" borderId="4" xfId="1" applyNumberFormat="1" applyFont="1" applyBorder="1"/>
    <xf numFmtId="0" fontId="0" fillId="0" borderId="1" xfId="0" applyNumberFormat="1" applyBorder="1"/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4" xfId="0" applyNumberFormat="1" applyBorder="1"/>
    <xf numFmtId="0" fontId="0" fillId="2" borderId="4" xfId="0" applyNumberFormat="1" applyFill="1" applyBorder="1"/>
    <xf numFmtId="0" fontId="0" fillId="2" borderId="1" xfId="1" applyNumberFormat="1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15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1" fillId="0" borderId="1" xfId="1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0" fillId="0" borderId="1" xfId="0" applyNumberForma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16/SS%20Yojna%202014-15/KAAY%202014-15/KAAY%202014-15%20Fund%20%20&amp;%20UC%20Status/KAAY%20UC%202014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16/SS%20Yojna%202014-15/OLD%20AGE%20HOME%20SAHARA%202014-15/Old%20Age%20Home%20-%20SAHARA%20201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C%20Details%20SS_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6">
          <cell r="M46">
            <v>916500</v>
          </cell>
          <cell r="N46">
            <v>415500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Receipt 1"/>
      <sheetName val="Sheet2"/>
      <sheetName val="Trans Total"/>
      <sheetName val="Transferred First Phase"/>
      <sheetName val="Summary Sheet upto 26.3.15"/>
      <sheetName val="Total 2015-16"/>
      <sheetName val="2nd Phase 2015-16"/>
      <sheetName val="3rd Phase 2015-16 "/>
      <sheetName val="4th Phase 2015-1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>
            <v>14474200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NOAP"/>
      <sheetName val="IGNWP"/>
      <sheetName val="IGNDP"/>
      <sheetName val="National Family Benefit"/>
      <sheetName val="Rajya Samajik Surakcha Yojna"/>
      <sheetName val="Laxmi Bai"/>
      <sheetName val="Bihar Disability Pension"/>
      <sheetName val="MM Parivar"/>
      <sheetName val="Kushta Kalyan"/>
      <sheetName val="AIDS PIDIT"/>
      <sheetName val="SAHARA"/>
      <sheetName val="SAMBAL- Scholarship"/>
      <sheetName val="SAMBAL- Aids &amp; Apl"/>
      <sheetName val="SAMBAL- survey, Cert &amp; Training"/>
      <sheetName val="SAMBAL-Chaman Pat, Gaya"/>
      <sheetName val="Trans-Upgradation of Spl School"/>
      <sheetName val="Edu &amp; Self Empl. Loan"/>
      <sheetName val="SAMBAL tot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E11">
            <v>1600000</v>
          </cell>
        </row>
        <row r="18">
          <cell r="E18">
            <v>1499875</v>
          </cell>
        </row>
      </sheetData>
      <sheetData sheetId="11"/>
      <sheetData sheetId="12">
        <row r="17">
          <cell r="H17">
            <v>1345375</v>
          </cell>
          <cell r="K17">
            <v>5203</v>
          </cell>
        </row>
        <row r="41">
          <cell r="I41">
            <v>438</v>
          </cell>
          <cell r="J41">
            <v>584</v>
          </cell>
        </row>
        <row r="45">
          <cell r="F45">
            <v>13313868</v>
          </cell>
          <cell r="G45">
            <v>7100378</v>
          </cell>
        </row>
      </sheetData>
      <sheetData sheetId="13">
        <row r="47">
          <cell r="D47">
            <v>6094581</v>
          </cell>
          <cell r="E47">
            <v>100301</v>
          </cell>
        </row>
      </sheetData>
      <sheetData sheetId="14"/>
      <sheetData sheetId="15">
        <row r="11">
          <cell r="G11">
            <v>4400563</v>
          </cell>
          <cell r="I11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B1" workbookViewId="0">
      <selection activeCell="M11" sqref="M11"/>
    </sheetView>
  </sheetViews>
  <sheetFormatPr defaultRowHeight="15" x14ac:dyDescent="0.25"/>
  <cols>
    <col min="1" max="1" width="7.140625" customWidth="1"/>
    <col min="2" max="2" width="18.28515625" customWidth="1"/>
    <col min="3" max="3" width="15.140625" customWidth="1"/>
    <col min="4" max="4" width="9.7109375" customWidth="1"/>
    <col min="5" max="5" width="12.85546875" customWidth="1"/>
    <col min="6" max="6" width="13.7109375" customWidth="1"/>
    <col min="7" max="7" width="11" customWidth="1"/>
    <col min="8" max="8" width="9.7109375" customWidth="1"/>
    <col min="9" max="9" width="10.28515625" customWidth="1"/>
    <col min="10" max="10" width="9.42578125" customWidth="1"/>
    <col min="11" max="11" width="10.85546875" customWidth="1"/>
  </cols>
  <sheetData>
    <row r="1" spans="1:12" x14ac:dyDescent="0.25">
      <c r="A1" t="s">
        <v>4</v>
      </c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4"/>
    </row>
    <row r="2" spans="1:12" ht="12.75" customHeight="1" x14ac:dyDescent="0.25">
      <c r="B2" s="45" t="s">
        <v>40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2" customHeight="1" x14ac:dyDescent="0.25">
      <c r="A3" s="54" t="s">
        <v>1</v>
      </c>
      <c r="B3" s="54" t="s">
        <v>0</v>
      </c>
      <c r="C3" s="52" t="s">
        <v>36</v>
      </c>
      <c r="D3" s="52" t="s">
        <v>14</v>
      </c>
      <c r="E3" s="52" t="s">
        <v>41</v>
      </c>
      <c r="F3" s="54" t="s">
        <v>16</v>
      </c>
      <c r="G3" s="52" t="s">
        <v>29</v>
      </c>
      <c r="H3" s="52" t="s">
        <v>30</v>
      </c>
      <c r="I3" s="64" t="s">
        <v>31</v>
      </c>
      <c r="J3" s="45"/>
      <c r="K3" s="65"/>
    </row>
    <row r="4" spans="1:12" ht="42.75" customHeight="1" x14ac:dyDescent="0.25">
      <c r="A4" s="55"/>
      <c r="B4" s="55"/>
      <c r="C4" s="53"/>
      <c r="D4" s="53"/>
      <c r="E4" s="53"/>
      <c r="F4" s="55"/>
      <c r="G4" s="53"/>
      <c r="H4" s="53"/>
      <c r="I4" s="41" t="s">
        <v>2</v>
      </c>
      <c r="J4" s="6" t="s">
        <v>6</v>
      </c>
      <c r="K4" s="6" t="s">
        <v>7</v>
      </c>
      <c r="L4" s="1"/>
    </row>
    <row r="5" spans="1:12" x14ac:dyDescent="0.25">
      <c r="A5" s="74">
        <v>1</v>
      </c>
      <c r="B5" s="59" t="s">
        <v>3</v>
      </c>
      <c r="C5" s="3" t="s">
        <v>11</v>
      </c>
      <c r="D5" s="29">
        <f>120000000+320000000</f>
        <v>440000000</v>
      </c>
      <c r="E5" s="47">
        <f>D5+D6</f>
        <v>600000000</v>
      </c>
      <c r="F5" s="29">
        <f>120000000+320000000</f>
        <v>440000000</v>
      </c>
      <c r="G5" s="42">
        <v>440000000</v>
      </c>
      <c r="H5" s="72">
        <v>0</v>
      </c>
      <c r="I5" s="29">
        <f>G5-[1]Sheet1!$M$46</f>
        <v>439083500</v>
      </c>
      <c r="J5" s="33">
        <f>G5-I5</f>
        <v>916500</v>
      </c>
      <c r="K5" s="2" t="s">
        <v>10</v>
      </c>
    </row>
    <row r="6" spans="1:12" x14ac:dyDescent="0.25">
      <c r="A6" s="75"/>
      <c r="B6" s="59"/>
      <c r="C6" s="3" t="s">
        <v>12</v>
      </c>
      <c r="D6" s="29">
        <f>40000000+120000000</f>
        <v>160000000</v>
      </c>
      <c r="E6" s="49"/>
      <c r="F6" s="29">
        <f>40000000+120000000</f>
        <v>160000000</v>
      </c>
      <c r="G6" s="42">
        <v>160000000</v>
      </c>
      <c r="H6" s="73"/>
      <c r="I6" s="29">
        <f>G6-[1]Sheet1!$N$46</f>
        <v>159584500</v>
      </c>
      <c r="J6" s="33">
        <f>G6-I6</f>
        <v>415500</v>
      </c>
      <c r="K6" s="2"/>
    </row>
    <row r="7" spans="1:12" x14ac:dyDescent="0.25">
      <c r="A7" s="2">
        <v>2</v>
      </c>
      <c r="B7" s="3" t="s">
        <v>5</v>
      </c>
      <c r="C7" s="3" t="s">
        <v>13</v>
      </c>
      <c r="D7" s="29">
        <v>20000000</v>
      </c>
      <c r="E7" s="29">
        <f>D7</f>
        <v>20000000</v>
      </c>
      <c r="F7" s="29">
        <v>20000000</v>
      </c>
      <c r="G7" s="29">
        <v>16900000</v>
      </c>
      <c r="H7" s="29">
        <f>E7-G7</f>
        <v>3100000</v>
      </c>
      <c r="I7" s="29">
        <v>12140000</v>
      </c>
      <c r="J7" s="34">
        <v>1060000</v>
      </c>
      <c r="K7" s="2">
        <v>11</v>
      </c>
    </row>
    <row r="8" spans="1:12" x14ac:dyDescent="0.25">
      <c r="A8" s="2">
        <v>3</v>
      </c>
      <c r="B8" s="3" t="s">
        <v>8</v>
      </c>
      <c r="C8" s="3" t="s">
        <v>15</v>
      </c>
      <c r="D8" s="29">
        <v>35000000</v>
      </c>
      <c r="E8" s="29">
        <f>D8</f>
        <v>35000000</v>
      </c>
      <c r="F8" s="29">
        <v>32500000</v>
      </c>
      <c r="G8" s="29">
        <v>32499700</v>
      </c>
      <c r="H8" s="29">
        <f>F8-G8</f>
        <v>300</v>
      </c>
      <c r="I8" s="29">
        <v>26515900</v>
      </c>
      <c r="J8" s="30">
        <v>197600</v>
      </c>
      <c r="K8" s="2">
        <v>6</v>
      </c>
    </row>
    <row r="9" spans="1:12" x14ac:dyDescent="0.25">
      <c r="A9" s="2">
        <v>4</v>
      </c>
      <c r="B9" s="3" t="s">
        <v>9</v>
      </c>
      <c r="C9" s="3" t="s">
        <v>17</v>
      </c>
      <c r="D9" s="29">
        <v>10000000</v>
      </c>
      <c r="E9" s="29">
        <f>D9</f>
        <v>10000000</v>
      </c>
      <c r="F9" s="29">
        <v>10000000</v>
      </c>
      <c r="G9" s="29">
        <v>10000000</v>
      </c>
      <c r="H9" s="29">
        <f>E9-G9</f>
        <v>0</v>
      </c>
      <c r="I9" s="29">
        <v>5677500</v>
      </c>
      <c r="J9" s="34">
        <f>G9-I9</f>
        <v>4322500</v>
      </c>
      <c r="K9" s="2" t="s">
        <v>10</v>
      </c>
    </row>
    <row r="10" spans="1:12" ht="15.75" thickBot="1" x14ac:dyDescent="0.3">
      <c r="A10" s="2">
        <v>5</v>
      </c>
      <c r="B10" s="27" t="s">
        <v>18</v>
      </c>
      <c r="C10" s="8" t="s">
        <v>19</v>
      </c>
      <c r="D10" s="31">
        <f>10000000+35000000</f>
        <v>45000000</v>
      </c>
      <c r="E10" s="31">
        <f>D10</f>
        <v>45000000</v>
      </c>
      <c r="F10" s="31">
        <f>E10</f>
        <v>45000000</v>
      </c>
      <c r="G10" s="32">
        <f>'[2]4th Phase 2015-16 '!$D$13</f>
        <v>14474200</v>
      </c>
      <c r="H10" s="28">
        <f>F10-G10</f>
        <v>30525800</v>
      </c>
      <c r="I10" s="31">
        <f>[3]SAHARA!$E$11+[3]SAHARA!$E$18</f>
        <v>3099875</v>
      </c>
      <c r="J10" s="31">
        <v>0</v>
      </c>
      <c r="K10" s="22">
        <v>4</v>
      </c>
    </row>
    <row r="11" spans="1:12" x14ac:dyDescent="0.25">
      <c r="A11" s="76">
        <v>6</v>
      </c>
      <c r="B11" s="9" t="s">
        <v>20</v>
      </c>
      <c r="C11" s="13" t="s">
        <v>32</v>
      </c>
      <c r="D11" s="56"/>
      <c r="E11" s="56"/>
      <c r="F11" s="10">
        <v>29500000</v>
      </c>
      <c r="G11" s="10">
        <v>29500000</v>
      </c>
      <c r="H11" s="10">
        <v>0</v>
      </c>
      <c r="I11" s="10">
        <v>16558919</v>
      </c>
      <c r="J11" s="10">
        <v>2052459</v>
      </c>
      <c r="K11" s="69">
        <v>13</v>
      </c>
    </row>
    <row r="12" spans="1:12" x14ac:dyDescent="0.25">
      <c r="A12" s="77"/>
      <c r="B12" s="11"/>
      <c r="C12" s="5" t="s">
        <v>33</v>
      </c>
      <c r="D12" s="57"/>
      <c r="E12" s="57"/>
      <c r="F12" s="3">
        <v>18000000</v>
      </c>
      <c r="G12" s="3">
        <v>18000000</v>
      </c>
      <c r="H12" s="3">
        <v>0</v>
      </c>
      <c r="I12" s="3">
        <v>9948495</v>
      </c>
      <c r="J12" s="3">
        <v>1407600</v>
      </c>
      <c r="K12" s="70"/>
    </row>
    <row r="13" spans="1:12" x14ac:dyDescent="0.25">
      <c r="A13" s="76">
        <v>7</v>
      </c>
      <c r="B13" s="11" t="s">
        <v>21</v>
      </c>
      <c r="C13" s="5" t="s">
        <v>32</v>
      </c>
      <c r="D13" s="57"/>
      <c r="E13" s="57"/>
      <c r="F13" s="3">
        <v>22500000</v>
      </c>
      <c r="G13" s="3">
        <v>22500000</v>
      </c>
      <c r="H13" s="71">
        <v>0</v>
      </c>
      <c r="I13" s="66">
        <f>'[3]SAMBAL- Aids &amp; Apl'!$F$45+'[3]SAMBAL- Aids &amp; Apl'!$G$45+'[3]SAMBAL- Aids &amp; Apl'!$H$17</f>
        <v>21759621</v>
      </c>
      <c r="J13" s="66">
        <f>'[3]SAMBAL- Aids &amp; Apl'!$I$41+'[3]SAMBAL- Aids &amp; Apl'!$J$41+'[3]SAMBAL- Aids &amp; Apl'!$K$17</f>
        <v>6225</v>
      </c>
      <c r="K13" s="67">
        <v>13</v>
      </c>
    </row>
    <row r="14" spans="1:12" x14ac:dyDescent="0.25">
      <c r="A14" s="78"/>
      <c r="B14" s="11"/>
      <c r="C14" s="5" t="s">
        <v>33</v>
      </c>
      <c r="D14" s="57"/>
      <c r="E14" s="57"/>
      <c r="F14" s="3">
        <v>12000000</v>
      </c>
      <c r="G14" s="3">
        <v>12000000</v>
      </c>
      <c r="H14" s="71"/>
      <c r="I14" s="66"/>
      <c r="J14" s="66"/>
      <c r="K14" s="68"/>
    </row>
    <row r="15" spans="1:12" ht="16.5" customHeight="1" x14ac:dyDescent="0.25">
      <c r="A15" s="78"/>
      <c r="B15" s="58" t="s">
        <v>38</v>
      </c>
      <c r="C15" s="59" t="s">
        <v>32</v>
      </c>
      <c r="D15" s="57"/>
      <c r="E15" s="2"/>
      <c r="F15" s="2">
        <v>10000000</v>
      </c>
      <c r="G15" s="39">
        <v>9500000</v>
      </c>
      <c r="H15" s="47">
        <f>F15-(G15+G16+G17)</f>
        <v>936</v>
      </c>
      <c r="I15" s="46">
        <f>'[3]SAMBAL- survey, Cert &amp; Training'!$D$47</f>
        <v>6094581</v>
      </c>
      <c r="J15" s="47">
        <f>'[3]SAMBAL- survey, Cert &amp; Training'!$E$47</f>
        <v>100301</v>
      </c>
      <c r="K15" s="63" t="s">
        <v>24</v>
      </c>
    </row>
    <row r="16" spans="1:12" ht="39" customHeight="1" x14ac:dyDescent="0.25">
      <c r="A16" s="78"/>
      <c r="B16" s="58"/>
      <c r="C16" s="59"/>
      <c r="D16" s="57"/>
      <c r="E16" s="50" t="s">
        <v>22</v>
      </c>
      <c r="F16" s="50"/>
      <c r="G16" s="3">
        <v>148064</v>
      </c>
      <c r="H16" s="48"/>
      <c r="I16" s="46"/>
      <c r="J16" s="48"/>
      <c r="K16" s="63"/>
    </row>
    <row r="17" spans="1:11" ht="35.25" customHeight="1" x14ac:dyDescent="0.25">
      <c r="A17" s="78"/>
      <c r="B17" s="58"/>
      <c r="C17" s="59"/>
      <c r="D17" s="57"/>
      <c r="E17" s="51" t="s">
        <v>23</v>
      </c>
      <c r="F17" s="51"/>
      <c r="G17" s="3">
        <v>351000</v>
      </c>
      <c r="H17" s="49"/>
      <c r="I17" s="46"/>
      <c r="J17" s="49"/>
      <c r="K17" s="63"/>
    </row>
    <row r="18" spans="1:11" x14ac:dyDescent="0.25">
      <c r="A18" s="78"/>
      <c r="B18" s="58"/>
      <c r="C18" s="5"/>
      <c r="D18" s="57"/>
      <c r="E18" s="3"/>
      <c r="F18" s="14" t="s">
        <v>35</v>
      </c>
      <c r="G18" s="29">
        <f>G15+G16+G17</f>
        <v>9999064</v>
      </c>
      <c r="H18" s="43">
        <f>H15</f>
        <v>936</v>
      </c>
      <c r="I18" s="3"/>
      <c r="J18" s="3"/>
      <c r="K18" s="23"/>
    </row>
    <row r="19" spans="1:11" ht="29.25" customHeight="1" x14ac:dyDescent="0.25">
      <c r="A19" s="78"/>
      <c r="B19" s="12" t="s">
        <v>37</v>
      </c>
      <c r="C19" s="4" t="s">
        <v>32</v>
      </c>
      <c r="D19" s="57"/>
      <c r="E19" s="15"/>
      <c r="F19" s="15">
        <v>8000000</v>
      </c>
      <c r="G19" s="16">
        <v>6240000</v>
      </c>
      <c r="H19" s="40">
        <f t="shared" ref="H19:H24" si="0">F19-G19</f>
        <v>1760000</v>
      </c>
      <c r="I19" s="16">
        <v>1862000</v>
      </c>
      <c r="J19" s="16">
        <v>4378000</v>
      </c>
      <c r="K19" s="23" t="s">
        <v>10</v>
      </c>
    </row>
    <row r="20" spans="1:11" ht="27.75" customHeight="1" x14ac:dyDescent="0.25">
      <c r="A20" s="78"/>
      <c r="B20" s="12" t="s">
        <v>42</v>
      </c>
      <c r="C20" s="5" t="s">
        <v>32</v>
      </c>
      <c r="D20" s="57"/>
      <c r="E20" s="3"/>
      <c r="F20" s="3">
        <v>5000000</v>
      </c>
      <c r="G20" s="3">
        <v>5000000</v>
      </c>
      <c r="H20" s="3">
        <f t="shared" si="0"/>
        <v>0</v>
      </c>
      <c r="I20" s="40">
        <f>'[3]Trans-Upgradation of Spl School'!$G$11</f>
        <v>4400563</v>
      </c>
      <c r="J20" s="17">
        <f>'[3]Trans-Upgradation of Spl School'!$I$11</f>
        <v>0</v>
      </c>
      <c r="K20" s="23">
        <v>1</v>
      </c>
    </row>
    <row r="21" spans="1:11" x14ac:dyDescent="0.25">
      <c r="A21" s="78"/>
      <c r="B21" s="58" t="s">
        <v>25</v>
      </c>
      <c r="C21" s="5" t="s">
        <v>32</v>
      </c>
      <c r="D21" s="57"/>
      <c r="E21" s="3"/>
      <c r="F21" s="3">
        <v>2500000</v>
      </c>
      <c r="G21" s="3">
        <v>2500000</v>
      </c>
      <c r="H21" s="5">
        <f t="shared" si="0"/>
        <v>0</v>
      </c>
      <c r="I21" s="3" t="s">
        <v>27</v>
      </c>
      <c r="J21" s="3" t="s">
        <v>27</v>
      </c>
      <c r="K21" s="23"/>
    </row>
    <row r="22" spans="1:11" x14ac:dyDescent="0.25">
      <c r="A22" s="78"/>
      <c r="B22" s="58"/>
      <c r="C22" s="5" t="s">
        <v>33</v>
      </c>
      <c r="D22" s="57"/>
      <c r="E22" s="3"/>
      <c r="F22" s="3">
        <v>2000000</v>
      </c>
      <c r="G22" s="3">
        <v>2000000</v>
      </c>
      <c r="H22" s="5">
        <f t="shared" si="0"/>
        <v>0</v>
      </c>
      <c r="I22" s="3" t="s">
        <v>27</v>
      </c>
      <c r="J22" s="3" t="s">
        <v>27</v>
      </c>
      <c r="K22" s="23"/>
    </row>
    <row r="23" spans="1:11" x14ac:dyDescent="0.25">
      <c r="A23" s="78"/>
      <c r="B23" s="60" t="s">
        <v>26</v>
      </c>
      <c r="C23" s="5" t="s">
        <v>32</v>
      </c>
      <c r="D23" s="57"/>
      <c r="E23" s="3"/>
      <c r="F23" s="3">
        <v>7500000</v>
      </c>
      <c r="G23" s="5">
        <v>7500000</v>
      </c>
      <c r="H23" s="5">
        <f t="shared" si="0"/>
        <v>0</v>
      </c>
      <c r="I23" s="3" t="s">
        <v>27</v>
      </c>
      <c r="J23" s="3" t="s">
        <v>27</v>
      </c>
      <c r="K23" s="23"/>
    </row>
    <row r="24" spans="1:11" x14ac:dyDescent="0.25">
      <c r="A24" s="78"/>
      <c r="B24" s="60"/>
      <c r="C24" s="5" t="s">
        <v>33</v>
      </c>
      <c r="D24" s="57"/>
      <c r="E24" s="3"/>
      <c r="F24" s="3">
        <v>3000000</v>
      </c>
      <c r="G24" s="5">
        <v>3000000</v>
      </c>
      <c r="H24" s="5">
        <f t="shared" si="0"/>
        <v>0</v>
      </c>
      <c r="I24" s="3" t="s">
        <v>27</v>
      </c>
      <c r="J24" s="3" t="s">
        <v>27</v>
      </c>
      <c r="K24" s="23"/>
    </row>
    <row r="25" spans="1:11" x14ac:dyDescent="0.25">
      <c r="A25" s="78"/>
      <c r="B25" s="81" t="s">
        <v>43</v>
      </c>
      <c r="C25" s="5" t="s">
        <v>32</v>
      </c>
      <c r="D25" s="3">
        <v>85000000</v>
      </c>
      <c r="E25" s="61">
        <f>D25+D26</f>
        <v>120000000</v>
      </c>
      <c r="F25" s="3"/>
      <c r="G25" s="3"/>
      <c r="H25" s="3"/>
      <c r="I25" s="21"/>
      <c r="J25" s="3"/>
      <c r="K25" s="23"/>
    </row>
    <row r="26" spans="1:11" x14ac:dyDescent="0.25">
      <c r="A26" s="78"/>
      <c r="B26" s="81"/>
      <c r="C26" s="5" t="s">
        <v>33</v>
      </c>
      <c r="D26" s="3">
        <v>35000000</v>
      </c>
      <c r="E26" s="62"/>
      <c r="F26" s="3"/>
      <c r="G26" s="3"/>
      <c r="H26" s="3"/>
      <c r="I26" s="3"/>
      <c r="J26" s="3"/>
      <c r="K26" s="23"/>
    </row>
    <row r="27" spans="1:11" ht="15.75" thickBot="1" x14ac:dyDescent="0.3">
      <c r="A27" s="77"/>
      <c r="B27" s="18"/>
      <c r="C27" s="19" t="s">
        <v>28</v>
      </c>
      <c r="D27" s="19">
        <f>SUM(D25:D26)</f>
        <v>120000000</v>
      </c>
      <c r="E27" s="20">
        <f>E25</f>
        <v>120000000</v>
      </c>
      <c r="F27" s="35">
        <f>F11+F12+F13+F14+F15+F19+F20+F21+F22+F23+F24</f>
        <v>120000000</v>
      </c>
      <c r="G27" s="36">
        <f>G11+G12+G13+G14+G15+G16+G17+G19+G20+G21+G22+G23+G24</f>
        <v>118239064</v>
      </c>
      <c r="H27" s="36">
        <f>F27-G27</f>
        <v>1760936</v>
      </c>
      <c r="I27" s="36">
        <f>I11+I12+I13+I15+I19+I20</f>
        <v>60624179</v>
      </c>
      <c r="J27" s="37">
        <f>J11+J12+J13+J15+J19+J20</f>
        <v>7944585</v>
      </c>
      <c r="K27" s="24"/>
    </row>
    <row r="28" spans="1:11" ht="30" customHeight="1" thickBot="1" x14ac:dyDescent="0.3">
      <c r="A28" s="7"/>
      <c r="B28" s="79" t="s">
        <v>34</v>
      </c>
      <c r="C28" s="80"/>
      <c r="D28" s="25">
        <f>D5+D6+D7+D8+D9+D10+D27</f>
        <v>830000000</v>
      </c>
      <c r="E28" s="25">
        <f>E5+E7+E8+E9+E10+E27</f>
        <v>830000000</v>
      </c>
      <c r="F28" s="38">
        <f>F5+F6+F7+F8+F9+F10+F27</f>
        <v>827500000</v>
      </c>
      <c r="G28" s="38">
        <f>G5+G6+G7+G8+G9+G10+G27</f>
        <v>792112964</v>
      </c>
      <c r="H28" s="38">
        <f>H5+H7+H8+H9+H10+H27</f>
        <v>35387036</v>
      </c>
      <c r="I28" s="38">
        <f>I5+I6+I7+I8+I9+I10+I27</f>
        <v>706725454</v>
      </c>
      <c r="J28" s="38"/>
      <c r="K28" s="26"/>
    </row>
  </sheetData>
  <mergeCells count="38">
    <mergeCell ref="A3:A4"/>
    <mergeCell ref="A5:A6"/>
    <mergeCell ref="A11:A12"/>
    <mergeCell ref="A13:A27"/>
    <mergeCell ref="B28:C28"/>
    <mergeCell ref="B25:B26"/>
    <mergeCell ref="E25:E26"/>
    <mergeCell ref="K15:K17"/>
    <mergeCell ref="I3:K3"/>
    <mergeCell ref="H3:H4"/>
    <mergeCell ref="G3:G4"/>
    <mergeCell ref="F3:F4"/>
    <mergeCell ref="E3:E4"/>
    <mergeCell ref="I13:I14"/>
    <mergeCell ref="J13:J14"/>
    <mergeCell ref="K13:K14"/>
    <mergeCell ref="E5:E6"/>
    <mergeCell ref="E11:E12"/>
    <mergeCell ref="K11:K12"/>
    <mergeCell ref="E13:E14"/>
    <mergeCell ref="H13:H14"/>
    <mergeCell ref="H5:H6"/>
    <mergeCell ref="B1:K1"/>
    <mergeCell ref="B2:K2"/>
    <mergeCell ref="I15:I17"/>
    <mergeCell ref="J15:J17"/>
    <mergeCell ref="E16:F16"/>
    <mergeCell ref="E17:F17"/>
    <mergeCell ref="H15:H17"/>
    <mergeCell ref="D3:D4"/>
    <mergeCell ref="C3:C4"/>
    <mergeCell ref="B3:B4"/>
    <mergeCell ref="D11:D24"/>
    <mergeCell ref="B15:B18"/>
    <mergeCell ref="B5:B6"/>
    <mergeCell ref="C15:C17"/>
    <mergeCell ref="B23:B24"/>
    <mergeCell ref="B21:B22"/>
  </mergeCells>
  <pageMargins left="0.7" right="0.7" top="0.75" bottom="0.75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2016-07-27T06:03:04Z</dcterms:modified>
</cp:coreProperties>
</file>